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Шоссе\"/>
    </mc:Choice>
  </mc:AlternateContent>
  <xr:revisionPtr revIDLastSave="0" documentId="13_ncr:1_{CF1DD0EB-5D2E-498A-8937-DC5AC7FE406E}" xr6:coauthVersionLast="47" xr6:coauthVersionMax="47" xr10:uidLastSave="{00000000-0000-0000-0000-000000000000}"/>
  <bookViews>
    <workbookView xWindow="-108" yWindow="-108" windowWidth="23256" windowHeight="12456" tabRatio="789" xr2:uid="{00000000-000D-0000-FFFF-FFFF00000000}"/>
  </bookViews>
  <sheets>
    <sheet name="Критериум" sheetId="91" r:id="rId1"/>
  </sheets>
  <definedNames>
    <definedName name="_xlnm.Print_Titles" localSheetId="0">Критериум!$21:$22</definedName>
    <definedName name="_xlnm.Print_Area" localSheetId="0">Критериум!$A$1:$AJ$54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4" i="91" l="1"/>
  <c r="AG48" i="91"/>
  <c r="P48" i="91"/>
  <c r="F48" i="91"/>
  <c r="A48" i="91"/>
  <c r="P54" i="91"/>
  <c r="AG54" i="91"/>
  <c r="H46" i="91" l="1"/>
  <c r="H45" i="91"/>
  <c r="H44" i="91"/>
  <c r="H43" i="91"/>
  <c r="H42" i="91"/>
  <c r="H41" i="91" l="1"/>
  <c r="H40" i="91" s="1"/>
  <c r="AJ45" i="91"/>
  <c r="AJ44" i="91"/>
  <c r="AJ43" i="91"/>
  <c r="AJ42" i="91"/>
  <c r="AJ41" i="91"/>
  <c r="AJ40" i="91"/>
  <c r="AJ39" i="91"/>
  <c r="AG24" i="91" l="1"/>
  <c r="AG25" i="91"/>
  <c r="AG26" i="91"/>
  <c r="AG27" i="91"/>
  <c r="AG28" i="91"/>
  <c r="AG29" i="91"/>
  <c r="AG30" i="91"/>
  <c r="AG31" i="91"/>
  <c r="AG32" i="91"/>
  <c r="AG23" i="91"/>
</calcChain>
</file>

<file path=xl/sharedStrings.xml><?xml version="1.0" encoding="utf-8"?>
<sst xmlns="http://schemas.openxmlformats.org/spreadsheetml/2006/main" count="113" uniqueCount="90">
  <si>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</si>
  <si>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</si>
  <si>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</si>
  <si>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</si>
  <si>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</si>
  <si>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</si>
  <si>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</si>
  <si>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</si>
  <si>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</si>
  <si>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</si>
  <si>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</si>
  <si>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</si>
  <si>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</si>
  <si>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</si>
  <si>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ОЧКИ НА ПРОМЕЖУТОЧНЫХ ФИНИШАХ</t>
  </si>
  <si>
    <t>ТЕХНИЧЕСКИЙ ДЕЛЕГАТ ФВСР:</t>
  </si>
  <si>
    <t>ГЛАВНЫЙ СУДЬЯ:</t>
  </si>
  <si>
    <t>ГЛАВНЫЙ СЕКРЕТАРЬ:</t>
  </si>
  <si>
    <t>МСМК</t>
  </si>
  <si>
    <t>ИТОГОВЫЙ ПРОТОКОЛ</t>
  </si>
  <si>
    <t>Санкт-Петербург</t>
  </si>
  <si>
    <t>МС</t>
  </si>
  <si>
    <t>ВЫПОЛНЕНИЕ НТУ ЕВСК</t>
  </si>
  <si>
    <t>Федерация велосипедного спорта Воронежской области</t>
  </si>
  <si>
    <t>РЕЗУЛЬТАТ очки</t>
  </si>
  <si>
    <t>КИРИЛЛОВА Полина</t>
  </si>
  <si>
    <t>СЫРАДОЕВА Маргарита</t>
  </si>
  <si>
    <t>Доп. Инфо</t>
  </si>
  <si>
    <t>Заявлено</t>
  </si>
  <si>
    <t>Стартовало</t>
  </si>
  <si>
    <t>Финишировало</t>
  </si>
  <si>
    <t>Н. финишировало</t>
  </si>
  <si>
    <t>Н. стартовало</t>
  </si>
  <si>
    <t>ЗМС</t>
  </si>
  <si>
    <t>КМС</t>
  </si>
  <si>
    <t>Субъектов РФ</t>
  </si>
  <si>
    <t>Дисквалифицировано</t>
  </si>
  <si>
    <t>ДАТА РОЖД.</t>
  </si>
  <si>
    <t>шоссе - критериум 20-40 км</t>
  </si>
  <si>
    <t>1 СР</t>
  </si>
  <si>
    <t>Место на основном финише</t>
  </si>
  <si>
    <t>Республика Адыгея</t>
  </si>
  <si>
    <t>UCI ID</t>
  </si>
  <si>
    <t>Воронежская область</t>
  </si>
  <si>
    <t>Департамент физической культуры и спорта Воронежской области</t>
  </si>
  <si>
    <t>КУБОК РОССИИ</t>
  </si>
  <si>
    <t xml:space="preserve">ЕЛИФЕРОВ А. В.  (ВК, г. ВОРОНЕЖ) </t>
  </si>
  <si>
    <t>ЧЕРНЫШЕВА Галина</t>
  </si>
  <si>
    <t>КРЫЛОВА Седа</t>
  </si>
  <si>
    <t>ИВАНОВА Кристина</t>
  </si>
  <si>
    <t>ФАДЕЕВА Екатерина</t>
  </si>
  <si>
    <t>КИРЯКОВА Кристина</t>
  </si>
  <si>
    <t>ГОЛОВАСТОВА Екатерина</t>
  </si>
  <si>
    <t>ОШУРКОВА Елизавета</t>
  </si>
  <si>
    <t>АРЧИБАСОВА Елизавета</t>
  </si>
  <si>
    <t>РЫЦЕВА Алена</t>
  </si>
  <si>
    <t>МЕХТИЕВА Гюнель</t>
  </si>
  <si>
    <t>БОРОНИНА Валерия</t>
  </si>
  <si>
    <t xml:space="preserve">1,5 км/20 </t>
  </si>
  <si>
    <t>Московская область</t>
  </si>
  <si>
    <t>ГОГОЛЕВА Елена</t>
  </si>
  <si>
    <t>Самарская область</t>
  </si>
  <si>
    <t>НС</t>
  </si>
  <si>
    <t/>
  </si>
  <si>
    <t>Женщины</t>
  </si>
  <si>
    <t xml:space="preserve">НАЧАЛО ГОНКИ: 10ч 00м </t>
  </si>
  <si>
    <t>ОКОНЧАНИЕ ГОНКИ: 10ч 50м</t>
  </si>
  <si>
    <t>№ ВРВС: 0080721811С</t>
  </si>
  <si>
    <t>НАЗВАНИЕ ТРАССЫ / РЕГ. НОМЕР: Лыжный СК с освещенной лыжероллерной трассой/ 0065515</t>
  </si>
  <si>
    <t>Температура: +26+ 29,0</t>
  </si>
  <si>
    <t>Влажность: 61%</t>
  </si>
  <si>
    <t>Осадки: н. дождь</t>
  </si>
  <si>
    <t>Ветер: 2,0 м/с (с/в)</t>
  </si>
  <si>
    <t>Санкт-Петербург, Псковская обл.</t>
  </si>
  <si>
    <t>Санкт-Петербург, Краснодарский край</t>
  </si>
  <si>
    <t>Санкт-Петербург, Удмуртская Республика</t>
  </si>
  <si>
    <t>Санкт-Петербург, Воронежская область</t>
  </si>
  <si>
    <t>Санкт-Петербург, Свердловская область</t>
  </si>
  <si>
    <t>2 СР</t>
  </si>
  <si>
    <t>3 СР</t>
  </si>
  <si>
    <t>Лимит времени</t>
  </si>
  <si>
    <t>ДАТА ПРОВЕДЕНИЯ: 18 мая 2022 года</t>
  </si>
  <si>
    <t>ЕЛИФЕРОВ А. В.  (ВК, г. ВОРОНЕЖ)</t>
  </si>
  <si>
    <t>СИНЕЛЬНИКОВА Т.С. (1 кат., г. ВОРОНЕЖ)</t>
  </si>
  <si>
    <t>ГОНЧАРОВА С. И. (1 кат., г. ВОРОНЕЖ)</t>
  </si>
  <si>
    <t>МЕСТО ПРОВЕДЕНИЯ: г. Воронеж</t>
  </si>
  <si>
    <t>МАКСИМАЛЬНЫЙ ПЕРЕПАД (HD)(м):</t>
  </si>
  <si>
    <t>СУММА ПОЛОЖИТЕЛЬНЫХ ПЕРЕПАДОВ ВЫСОТЫ НА ДИСТАНЦИИ (ТС)(м):</t>
  </si>
  <si>
    <t>ДИСТАНЦИЯ (км): ДЛИНА КРУГА/КРУГОВ</t>
  </si>
  <si>
    <t>№ ЕКП 2022: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</si>
</sst>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2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2"/>
      <color indexed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10">
    <xf numFmtId="0" fontId="0" fillId="0" borderId="0"/>
    <xf numFmtId="0" fontId="4" fillId="0" borderId="0"/>
    <xf numFmtId="0" fontId="3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" fillId="0" borderId="0"/>
    <xf numFmtId="0" fontId="15" fillId="0" borderId="0"/>
    <xf numFmtId="0" fontId="2" fillId="0" borderId="0"/>
  </cellStyleXfs>
  <cellXfs count="55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14" fontId="5" fillId="0" borderId="0" xfId="0" applyNumberFormat="1" applyFont="1" applyAlignment="1">
      <alignment vertical="center"/>
    </xf>
    <xf numFmtId="14" fontId="11" fillId="0" borderId="0" xfId="0" applyNumberFormat="1" applyFont="1" applyAlignment="1">
      <alignment horizontal="left" vertical="center"/>
    </xf>
    <xf numFmtId="14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right" vertical="center"/>
    </xf>
    <xf numFmtId="0" fontId="10" fillId="2" borderId="0" xfId="3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3" borderId="0" xfId="3" applyFont="1" applyFill="1" applyAlignment="1">
      <alignment horizontal="center" vertical="center" wrapText="1"/>
    </xf>
    <xf numFmtId="0" fontId="16" fillId="0" borderId="0" xfId="8" applyFont="1" applyAlignment="1">
      <alignment vertical="center" wrapText="1"/>
    </xf>
    <xf numFmtId="14" fontId="16" fillId="0" borderId="0" xfId="9" applyNumberFormat="1" applyFont="1" applyAlignment="1">
      <alignment horizontal="center" vertical="center" wrapText="1"/>
    </xf>
    <xf numFmtId="164" fontId="13" fillId="0" borderId="0" xfId="0" applyNumberFormat="1" applyFont="1" applyAlignment="1">
      <alignment horizontal="center" vertical="center" wrapText="1"/>
    </xf>
    <xf numFmtId="1" fontId="16" fillId="0" borderId="0" xfId="9" applyNumberFormat="1" applyFont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13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14" fontId="17" fillId="0" borderId="0" xfId="0" applyNumberFormat="1" applyFont="1" applyAlignment="1">
      <alignment vertical="center"/>
    </xf>
    <xf numFmtId="14" fontId="17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7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6" fillId="0" borderId="0" xfId="9" applyFont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14" fontId="17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left" vertical="center"/>
    </xf>
    <xf numFmtId="49" fontId="17" fillId="0" borderId="0" xfId="0" applyNumberFormat="1" applyFont="1" applyAlignment="1">
      <alignment vertical="center"/>
    </xf>
    <xf numFmtId="49" fontId="17" fillId="0" borderId="0" xfId="2" applyNumberFormat="1" applyFont="1" applyAlignment="1">
      <alignment vertical="center"/>
    </xf>
    <xf numFmtId="9" fontId="17" fillId="0" borderId="0" xfId="0" applyNumberFormat="1" applyFont="1" applyAlignment="1">
      <alignment horizontal="center" vertical="center"/>
    </xf>
    <xf numFmtId="49" fontId="17" fillId="0" borderId="0" xfId="2" applyNumberFormat="1" applyFont="1" applyAlignment="1">
      <alignment horizontal="right" vertical="center"/>
    </xf>
    <xf numFmtId="0" fontId="19" fillId="2" borderId="0" xfId="0" applyFont="1" applyFill="1" applyAlignment="1">
      <alignment vertical="center"/>
    </xf>
    <xf numFmtId="0" fontId="1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2" borderId="0" xfId="3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4" fontId="10" fillId="2" borderId="0" xfId="3" applyNumberFormat="1" applyFont="1" applyFill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left" vertical="center"/>
    </xf>
  </cellXfs>
  <cellStyles count="10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4" xfId="4" xr:uid="{00000000-0005-0000-0000-000006000000}"/>
    <cellStyle name="Обычный_ID4938_RS" xfId="8" xr:uid="{00000000-0005-0000-0000-000007000000}"/>
    <cellStyle name="Обычный_ID4938_RS_1" xfId="9" xr:uid="{00000000-0005-0000-0000-000008000000}"/>
    <cellStyle name="Обычный_Стартовый протокол Смирнов_20101106_Results" xfId="3" xr:uid="{00000000-0005-0000-0000-000009000000}"/>
  </cellStyles>
  <dxfs count="2">
    <dxf>
      <font>
        <color rgb="FF9C0006"/>
      </font>
      <fill>
        <patternFill>
          <bgColor rgb="FFFFC7CE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34</xdr:col>
      <xdr:colOff>842726</xdr:colOff>
      <xdr:row>0</xdr:row>
      <xdr:rowOff>65012</xdr:rowOff>
    </xdr:from>
    <xdr:to>
      <xdr:col>35</xdr:col>
      <xdr:colOff>946411</xdr:colOff>
      <xdr:row>3</xdr:row>
      <xdr:rowOff>257855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66320" y="65012"/>
          <a:ext cx="1079996" cy="1137519"/>
        </a:xfrm>
        <a:prstGeom prst="rect">
          <a:avLst/>
        </a:prstGeom>
      </xdr:spPr>
    </xdr:pic>
    <xdr:clientData/>
  </xdr:twoCellAnchor>
  <xdr:twoCellAnchor editAs="oneCell">
    <xdr:from>
      <xdr:col>0</xdr:col>
      <xdr:colOff>76197</xdr:colOff>
      <xdr:row>0</xdr:row>
      <xdr:rowOff>32656</xdr:rowOff>
    </xdr:from>
    <xdr:to>
      <xdr:col>1</xdr:col>
      <xdr:colOff>443101</xdr:colOff>
      <xdr:row>3</xdr:row>
      <xdr:rowOff>77405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7" y="32656"/>
          <a:ext cx="845875" cy="1024463"/>
        </a:xfrm>
        <a:prstGeom prst="rect">
          <a:avLst/>
        </a:prstGeom>
      </xdr:spPr>
    </xdr:pic>
    <xdr:clientData/>
  </xdr:twoCellAnchor>
  <xdr:twoCellAnchor editAs="oneCell">
    <xdr:from>
      <xdr:col>2</xdr:col>
      <xdr:colOff>403588</xdr:colOff>
      <xdr:row>0</xdr:row>
      <xdr:rowOff>43544</xdr:rowOff>
    </xdr:from>
    <xdr:to>
      <xdr:col>3</xdr:col>
      <xdr:colOff>903948</xdr:colOff>
      <xdr:row>3</xdr:row>
      <xdr:rowOff>87087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6845" y="43544"/>
          <a:ext cx="1613425" cy="1023257"/>
        </a:xfrm>
        <a:prstGeom prst="rect">
          <a:avLst/>
        </a:prstGeom>
      </xdr:spPr>
    </xdr:pic>
    <xdr:clientData/>
  </xdr:twoCellAnchor>
  <xdr:twoCellAnchor>
    <xdr:from>
      <xdr:col>33</xdr:col>
      <xdr:colOff>272140</xdr:colOff>
      <xdr:row>0</xdr:row>
      <xdr:rowOff>149680</xdr:rowOff>
    </xdr:from>
    <xdr:to>
      <xdr:col>34</xdr:col>
      <xdr:colOff>570151</xdr:colOff>
      <xdr:row>3</xdr:row>
      <xdr:rowOff>244929</xdr:rowOff>
    </xdr:to>
    <xdr:pic>
      <xdr:nvPicPr>
        <xdr:cNvPr id="5" name="Picture 1" descr="депа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4627676" y="149680"/>
          <a:ext cx="991975" cy="8436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54"/>
  <sheetViews>
    <sheetView tabSelected="1" view="pageBreakPreview" zoomScale="81" zoomScaleNormal="90" zoomScaleSheetLayoutView="81" workbookViewId="0">
      <selection activeCell="H15" sqref="H15:AJ15"/>
    </sheetView>
  </sheetViews>
  <sheetFormatPr defaultColWidth="9.109375" defaultRowHeight="13.8" x14ac:dyDescent="0.25"/>
  <cols>
    <col min="1" max="1" width="7" style="1" customWidth="1"/>
    <col min="2" max="2" width="7.88671875" style="4" customWidth="1"/>
    <col min="3" max="3" width="16.109375" style="4" customWidth="1"/>
    <col min="4" max="4" width="27.109375" style="1" customWidth="1"/>
    <col min="5" max="5" width="13.5546875" style="8" customWidth="1"/>
    <col min="6" max="6" width="8.88671875" style="1" customWidth="1"/>
    <col min="7" max="7" width="24.6640625" style="1" customWidth="1"/>
    <col min="8" max="27" width="3.6640625" style="1" customWidth="1"/>
    <col min="28" max="31" width="3.44140625" style="1" hidden="1" customWidth="1"/>
    <col min="32" max="32" width="14.33203125" style="1" customWidth="1"/>
    <col min="33" max="33" width="11.33203125" style="1" customWidth="1"/>
    <col min="34" max="34" width="10.44140625" style="1" customWidth="1"/>
    <col min="35" max="35" width="14.44140625" style="1" customWidth="1"/>
    <col min="36" max="36" width="18.6640625" style="1" customWidth="1"/>
    <col min="37" max="16384" width="9.109375" style="1"/>
  </cols>
  <sheetData>
    <row r="1" spans="1:36" ht="25.95" customHeight="1" x14ac:dyDescent="0.2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</row>
    <row r="2" spans="1:36" ht="25.95" customHeight="1" x14ac:dyDescent="0.25">
      <c r="A2" s="42" t="s">
        <v>44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</row>
    <row r="3" spans="1:36" ht="25.95" customHeight="1" x14ac:dyDescent="0.25">
      <c r="A3" s="42" t="s">
        <v>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</row>
    <row r="4" spans="1:36" ht="25.95" customHeight="1" x14ac:dyDescent="0.25">
      <c r="A4" s="42" t="s">
        <v>23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</row>
    <row r="5" spans="1:36" ht="9" customHeight="1" x14ac:dyDescent="0.25">
      <c r="A5" s="42" t="s">
        <v>63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</row>
    <row r="6" spans="1:36" s="2" customFormat="1" ht="20.25" customHeight="1" x14ac:dyDescent="0.25">
      <c r="A6" s="44" t="s">
        <v>45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</row>
    <row r="7" spans="1:36" s="2" customFormat="1" ht="18" customHeight="1" x14ac:dyDescent="0.25">
      <c r="A7" s="45" t="s">
        <v>13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</row>
    <row r="8" spans="1:36" s="2" customFormat="1" ht="11.25" customHeight="1" x14ac:dyDescent="0.25">
      <c r="A8" s="45" t="s">
        <v>63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</row>
    <row r="9" spans="1:36" ht="24" customHeight="1" x14ac:dyDescent="0.25">
      <c r="A9" s="46" t="s">
        <v>19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</row>
    <row r="10" spans="1:36" ht="18" customHeight="1" x14ac:dyDescent="0.25">
      <c r="A10" s="46" t="s">
        <v>38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</row>
    <row r="11" spans="1:36" ht="19.5" customHeight="1" x14ac:dyDescent="0.25">
      <c r="A11" s="46" t="s">
        <v>64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</row>
    <row r="12" spans="1:36" ht="8.25" customHeight="1" x14ac:dyDescent="0.25">
      <c r="A12" s="42" t="s">
        <v>63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</row>
    <row r="13" spans="1:36" ht="15.6" x14ac:dyDescent="0.25">
      <c r="A13" s="11" t="s">
        <v>85</v>
      </c>
      <c r="B13" s="5"/>
      <c r="D13" s="9"/>
      <c r="E13" s="10"/>
      <c r="F13" s="11"/>
      <c r="G13" s="12" t="s">
        <v>65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23"/>
      <c r="AJ13" s="23" t="s">
        <v>67</v>
      </c>
    </row>
    <row r="14" spans="1:36" ht="15.6" x14ac:dyDescent="0.25">
      <c r="A14" s="12" t="s">
        <v>81</v>
      </c>
      <c r="B14" s="5"/>
      <c r="C14" s="5"/>
      <c r="D14" s="9"/>
      <c r="E14" s="10"/>
      <c r="F14" s="11"/>
      <c r="G14" s="12" t="s">
        <v>66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23"/>
      <c r="AJ14" s="23" t="s">
        <v>89</v>
      </c>
    </row>
    <row r="15" spans="1:36" ht="14.4" x14ac:dyDescent="0.25">
      <c r="A15" s="48" t="s">
        <v>7</v>
      </c>
      <c r="B15" s="48"/>
      <c r="C15" s="48"/>
      <c r="D15" s="48"/>
      <c r="E15" s="48"/>
      <c r="F15" s="48"/>
      <c r="G15" s="49"/>
      <c r="H15" s="50" t="s">
        <v>1</v>
      </c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</row>
    <row r="16" spans="1:36" x14ac:dyDescent="0.25">
      <c r="A16" s="6" t="s">
        <v>15</v>
      </c>
      <c r="B16" s="24"/>
      <c r="C16" s="24"/>
      <c r="D16" s="6"/>
      <c r="E16" s="25"/>
      <c r="F16" s="6"/>
      <c r="G16" s="28"/>
      <c r="H16" s="54" t="s">
        <v>68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</row>
    <row r="17" spans="1:36" ht="14.4" x14ac:dyDescent="0.25">
      <c r="A17" s="6" t="s">
        <v>16</v>
      </c>
      <c r="B17" s="24"/>
      <c r="C17" s="24"/>
      <c r="D17" s="6"/>
      <c r="E17" s="26"/>
      <c r="F17" s="6"/>
      <c r="G17" s="28" t="s">
        <v>82</v>
      </c>
      <c r="H17" s="30" t="s">
        <v>86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>
        <v>35</v>
      </c>
    </row>
    <row r="18" spans="1:36" ht="14.4" x14ac:dyDescent="0.25">
      <c r="A18" s="6" t="s">
        <v>17</v>
      </c>
      <c r="B18" s="24"/>
      <c r="C18" s="24"/>
      <c r="D18" s="27"/>
      <c r="E18" s="25"/>
      <c r="F18" s="6"/>
      <c r="G18" s="28" t="s">
        <v>83</v>
      </c>
      <c r="H18" s="30" t="s">
        <v>87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>
        <v>480</v>
      </c>
    </row>
    <row r="19" spans="1:36" ht="15.6" x14ac:dyDescent="0.25">
      <c r="A19" s="6" t="s">
        <v>12</v>
      </c>
      <c r="B19" s="24"/>
      <c r="C19" s="24"/>
      <c r="D19" s="27"/>
      <c r="E19" s="26"/>
      <c r="F19" s="6"/>
      <c r="G19" s="28" t="s">
        <v>84</v>
      </c>
      <c r="H19" s="31" t="s">
        <v>88</v>
      </c>
      <c r="I19" s="12"/>
      <c r="J19" s="12"/>
      <c r="K19" s="12"/>
      <c r="L19" s="12"/>
      <c r="M19" s="12"/>
      <c r="N19" s="5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3">
        <v>30</v>
      </c>
      <c r="AH19" s="11"/>
      <c r="AJ19" s="14" t="s">
        <v>58</v>
      </c>
    </row>
    <row r="20" spans="1:36" ht="9.75" customHeight="1" x14ac:dyDescent="0.25">
      <c r="G20" s="29"/>
    </row>
    <row r="21" spans="1:36" s="6" customFormat="1" ht="21.75" customHeight="1" x14ac:dyDescent="0.25">
      <c r="A21" s="50" t="s">
        <v>5</v>
      </c>
      <c r="B21" s="43" t="s">
        <v>9</v>
      </c>
      <c r="C21" s="43" t="s">
        <v>42</v>
      </c>
      <c r="D21" s="43" t="s">
        <v>2</v>
      </c>
      <c r="E21" s="47" t="s">
        <v>37</v>
      </c>
      <c r="F21" s="43" t="s">
        <v>6</v>
      </c>
      <c r="G21" s="43" t="s">
        <v>10</v>
      </c>
      <c r="H21" s="50" t="s">
        <v>14</v>
      </c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43" t="s">
        <v>40</v>
      </c>
      <c r="AG21" s="43" t="s">
        <v>24</v>
      </c>
      <c r="AH21" s="43" t="s">
        <v>27</v>
      </c>
      <c r="AI21" s="53" t="s">
        <v>22</v>
      </c>
      <c r="AJ21" s="53" t="s">
        <v>11</v>
      </c>
    </row>
    <row r="22" spans="1:36" s="6" customFormat="1" ht="18" customHeight="1" x14ac:dyDescent="0.25">
      <c r="A22" s="50"/>
      <c r="B22" s="43"/>
      <c r="C22" s="43"/>
      <c r="D22" s="43"/>
      <c r="E22" s="47"/>
      <c r="F22" s="43"/>
      <c r="G22" s="43"/>
      <c r="H22" s="15">
        <v>1</v>
      </c>
      <c r="I22" s="15">
        <v>2</v>
      </c>
      <c r="J22" s="15">
        <v>3</v>
      </c>
      <c r="K22" s="15">
        <v>4</v>
      </c>
      <c r="L22" s="15">
        <v>5</v>
      </c>
      <c r="M22" s="15">
        <v>6</v>
      </c>
      <c r="N22" s="15">
        <v>7</v>
      </c>
      <c r="O22" s="15">
        <v>8</v>
      </c>
      <c r="P22" s="15">
        <v>9</v>
      </c>
      <c r="Q22" s="15">
        <v>10</v>
      </c>
      <c r="R22" s="15">
        <v>11</v>
      </c>
      <c r="S22" s="15">
        <v>12</v>
      </c>
      <c r="T22" s="15">
        <v>13</v>
      </c>
      <c r="U22" s="15">
        <v>14</v>
      </c>
      <c r="V22" s="15">
        <v>15</v>
      </c>
      <c r="W22" s="15">
        <v>16</v>
      </c>
      <c r="X22" s="15">
        <v>17</v>
      </c>
      <c r="Y22" s="15">
        <v>18</v>
      </c>
      <c r="Z22" s="15">
        <v>19</v>
      </c>
      <c r="AA22" s="15">
        <v>20</v>
      </c>
      <c r="AB22" s="15">
        <v>21</v>
      </c>
      <c r="AC22" s="15">
        <v>22</v>
      </c>
      <c r="AD22" s="15">
        <v>23</v>
      </c>
      <c r="AE22" s="15">
        <v>24</v>
      </c>
      <c r="AF22" s="43"/>
      <c r="AG22" s="43"/>
      <c r="AH22" s="43"/>
      <c r="AI22" s="53"/>
      <c r="AJ22" s="53"/>
    </row>
    <row r="23" spans="1:36" s="3" customFormat="1" ht="30.6" customHeight="1" x14ac:dyDescent="0.25">
      <c r="A23" s="16">
        <v>1</v>
      </c>
      <c r="B23" s="13">
        <v>3</v>
      </c>
      <c r="C23" s="17">
        <v>10008696537</v>
      </c>
      <c r="D23" s="18" t="s">
        <v>26</v>
      </c>
      <c r="E23" s="19">
        <v>34795</v>
      </c>
      <c r="F23" s="20" t="s">
        <v>21</v>
      </c>
      <c r="G23" s="32" t="s">
        <v>73</v>
      </c>
      <c r="H23" s="21"/>
      <c r="I23" s="21"/>
      <c r="J23" s="21"/>
      <c r="K23" s="21"/>
      <c r="L23" s="21">
        <v>1</v>
      </c>
      <c r="M23" s="21">
        <v>5</v>
      </c>
      <c r="N23" s="21">
        <v>5</v>
      </c>
      <c r="O23" s="21">
        <v>5</v>
      </c>
      <c r="P23" s="21">
        <v>5</v>
      </c>
      <c r="Q23" s="21">
        <v>5</v>
      </c>
      <c r="R23" s="21">
        <v>5</v>
      </c>
      <c r="S23" s="21">
        <v>5</v>
      </c>
      <c r="T23" s="21">
        <v>5</v>
      </c>
      <c r="U23" s="21">
        <v>5</v>
      </c>
      <c r="V23" s="21">
        <v>5</v>
      </c>
      <c r="W23" s="21">
        <v>5</v>
      </c>
      <c r="X23" s="21">
        <v>5</v>
      </c>
      <c r="Y23" s="21">
        <v>5</v>
      </c>
      <c r="Z23" s="21">
        <v>5</v>
      </c>
      <c r="AA23" s="21">
        <v>5</v>
      </c>
      <c r="AB23" s="21"/>
      <c r="AC23" s="21"/>
      <c r="AD23" s="21"/>
      <c r="AF23" s="21">
        <v>1</v>
      </c>
      <c r="AG23" s="21">
        <f>SUM(H23:AE23)</f>
        <v>76</v>
      </c>
      <c r="AH23" s="21"/>
      <c r="AI23" s="13" t="s">
        <v>21</v>
      </c>
      <c r="AJ23" s="13"/>
    </row>
    <row r="24" spans="1:36" s="3" customFormat="1" ht="30.6" customHeight="1" x14ac:dyDescent="0.25">
      <c r="A24" s="16">
        <v>2</v>
      </c>
      <c r="B24" s="13">
        <v>6</v>
      </c>
      <c r="C24" s="17">
        <v>10013919985</v>
      </c>
      <c r="D24" s="18" t="s">
        <v>48</v>
      </c>
      <c r="E24" s="19">
        <v>34593</v>
      </c>
      <c r="F24" s="20" t="s">
        <v>21</v>
      </c>
      <c r="G24" s="32" t="s">
        <v>74</v>
      </c>
      <c r="H24" s="21">
        <v>2</v>
      </c>
      <c r="I24" s="21">
        <v>2</v>
      </c>
      <c r="J24" s="21">
        <v>5</v>
      </c>
      <c r="K24" s="21">
        <v>3</v>
      </c>
      <c r="L24" s="21">
        <v>2</v>
      </c>
      <c r="M24" s="21">
        <v>2</v>
      </c>
      <c r="N24" s="21">
        <v>2</v>
      </c>
      <c r="O24" s="21"/>
      <c r="P24" s="21">
        <v>1</v>
      </c>
      <c r="Q24" s="21">
        <v>3</v>
      </c>
      <c r="R24" s="21">
        <v>3</v>
      </c>
      <c r="S24" s="21">
        <v>3</v>
      </c>
      <c r="T24" s="21">
        <v>3</v>
      </c>
      <c r="U24" s="21">
        <v>3</v>
      </c>
      <c r="V24" s="21">
        <v>3</v>
      </c>
      <c r="W24" s="21">
        <v>3</v>
      </c>
      <c r="X24" s="21">
        <v>3</v>
      </c>
      <c r="Y24" s="21">
        <v>2</v>
      </c>
      <c r="Z24" s="21">
        <v>2</v>
      </c>
      <c r="AA24" s="21">
        <v>2</v>
      </c>
      <c r="AB24" s="21"/>
      <c r="AC24" s="21"/>
      <c r="AD24" s="21"/>
      <c r="AF24" s="21">
        <v>3</v>
      </c>
      <c r="AG24" s="21">
        <f t="shared" ref="AG24:AG32" si="0">SUM(H24:AE24)</f>
        <v>49</v>
      </c>
      <c r="AH24" s="21"/>
      <c r="AI24" s="13"/>
      <c r="AJ24" s="13"/>
    </row>
    <row r="25" spans="1:36" s="3" customFormat="1" ht="30.6" customHeight="1" x14ac:dyDescent="0.25">
      <c r="A25" s="16">
        <v>3</v>
      </c>
      <c r="B25" s="13">
        <v>5</v>
      </c>
      <c r="C25" s="17">
        <v>10010084849</v>
      </c>
      <c r="D25" s="18" t="s">
        <v>47</v>
      </c>
      <c r="E25" s="19">
        <v>34294</v>
      </c>
      <c r="F25" s="20" t="s">
        <v>21</v>
      </c>
      <c r="G25" s="32" t="s">
        <v>76</v>
      </c>
      <c r="H25" s="21"/>
      <c r="I25" s="21"/>
      <c r="J25" s="21"/>
      <c r="K25" s="21">
        <v>1</v>
      </c>
      <c r="L25" s="21">
        <v>3</v>
      </c>
      <c r="M25" s="21"/>
      <c r="N25" s="21"/>
      <c r="O25" s="21"/>
      <c r="P25" s="21">
        <v>2</v>
      </c>
      <c r="Q25" s="21">
        <v>2</v>
      </c>
      <c r="R25" s="21">
        <v>2</v>
      </c>
      <c r="S25" s="21"/>
      <c r="T25" s="21">
        <v>1</v>
      </c>
      <c r="U25" s="21">
        <v>1</v>
      </c>
      <c r="V25" s="21">
        <v>2</v>
      </c>
      <c r="W25" s="21">
        <v>2</v>
      </c>
      <c r="X25" s="21">
        <v>2</v>
      </c>
      <c r="Y25" s="21">
        <v>3</v>
      </c>
      <c r="Z25" s="21">
        <v>3</v>
      </c>
      <c r="AA25" s="21">
        <v>3</v>
      </c>
      <c r="AB25" s="21"/>
      <c r="AC25" s="21"/>
      <c r="AD25" s="21"/>
      <c r="AF25" s="21">
        <v>2</v>
      </c>
      <c r="AG25" s="21">
        <f t="shared" si="0"/>
        <v>27</v>
      </c>
      <c r="AH25" s="21"/>
      <c r="AI25" s="13"/>
      <c r="AJ25" s="13"/>
    </row>
    <row r="26" spans="1:36" s="3" customFormat="1" ht="22.95" customHeight="1" x14ac:dyDescent="0.25">
      <c r="A26" s="16">
        <v>4</v>
      </c>
      <c r="B26" s="13">
        <v>15</v>
      </c>
      <c r="C26" s="17">
        <v>10023524807</v>
      </c>
      <c r="D26" s="18" t="s">
        <v>56</v>
      </c>
      <c r="E26" s="19">
        <v>36182</v>
      </c>
      <c r="F26" s="20" t="s">
        <v>21</v>
      </c>
      <c r="G26" s="32" t="s">
        <v>41</v>
      </c>
      <c r="H26" s="21"/>
      <c r="I26" s="21">
        <v>1</v>
      </c>
      <c r="J26" s="21"/>
      <c r="K26" s="21">
        <v>5</v>
      </c>
      <c r="L26" s="21">
        <v>5</v>
      </c>
      <c r="M26" s="21">
        <v>1</v>
      </c>
      <c r="N26" s="21"/>
      <c r="O26" s="21"/>
      <c r="P26" s="21">
        <v>3</v>
      </c>
      <c r="Q26" s="21">
        <v>1</v>
      </c>
      <c r="R26" s="21"/>
      <c r="S26" s="21"/>
      <c r="T26" s="21"/>
      <c r="U26" s="21"/>
      <c r="V26" s="21"/>
      <c r="W26" s="21"/>
      <c r="X26" s="21">
        <v>1</v>
      </c>
      <c r="Y26" s="21">
        <v>1</v>
      </c>
      <c r="Z26" s="21">
        <v>1</v>
      </c>
      <c r="AA26" s="21"/>
      <c r="AB26" s="21"/>
      <c r="AC26" s="21"/>
      <c r="AD26" s="21"/>
      <c r="AF26" s="21">
        <v>9</v>
      </c>
      <c r="AG26" s="21">
        <f t="shared" si="0"/>
        <v>19</v>
      </c>
      <c r="AH26" s="21"/>
      <c r="AI26" s="13"/>
      <c r="AJ26" s="13"/>
    </row>
    <row r="27" spans="1:36" s="3" customFormat="1" ht="22.95" customHeight="1" x14ac:dyDescent="0.25">
      <c r="A27" s="16">
        <v>5</v>
      </c>
      <c r="B27" s="13">
        <v>16</v>
      </c>
      <c r="C27" s="17">
        <v>10036014666</v>
      </c>
      <c r="D27" s="18" t="s">
        <v>57</v>
      </c>
      <c r="E27" s="19">
        <v>37544</v>
      </c>
      <c r="F27" s="20" t="s">
        <v>21</v>
      </c>
      <c r="G27" s="32" t="s">
        <v>43</v>
      </c>
      <c r="H27" s="21">
        <v>3</v>
      </c>
      <c r="I27" s="21"/>
      <c r="J27" s="21">
        <v>3</v>
      </c>
      <c r="K27" s="21">
        <v>2</v>
      </c>
      <c r="L27" s="21"/>
      <c r="M27" s="21">
        <v>3</v>
      </c>
      <c r="N27" s="21">
        <v>1</v>
      </c>
      <c r="O27" s="21">
        <v>1</v>
      </c>
      <c r="P27" s="21"/>
      <c r="Q27" s="21"/>
      <c r="R27" s="21"/>
      <c r="S27" s="21">
        <v>1</v>
      </c>
      <c r="T27" s="21"/>
      <c r="U27" s="21"/>
      <c r="V27" s="21"/>
      <c r="W27" s="21">
        <v>1</v>
      </c>
      <c r="X27" s="21"/>
      <c r="Y27" s="21"/>
      <c r="Z27" s="21"/>
      <c r="AA27" s="21">
        <v>1</v>
      </c>
      <c r="AB27" s="21"/>
      <c r="AC27" s="21"/>
      <c r="AD27" s="21"/>
      <c r="AF27" s="21">
        <v>4</v>
      </c>
      <c r="AG27" s="21">
        <f t="shared" si="0"/>
        <v>16</v>
      </c>
      <c r="AH27" s="21"/>
      <c r="AI27" s="13"/>
      <c r="AJ27" s="13"/>
    </row>
    <row r="28" spans="1:36" s="3" customFormat="1" ht="22.95" customHeight="1" x14ac:dyDescent="0.25">
      <c r="A28" s="16">
        <v>6</v>
      </c>
      <c r="B28" s="13">
        <v>12</v>
      </c>
      <c r="C28" s="17">
        <v>10006503832</v>
      </c>
      <c r="D28" s="18" t="s">
        <v>53</v>
      </c>
      <c r="E28" s="19">
        <v>33408</v>
      </c>
      <c r="F28" s="20" t="s">
        <v>21</v>
      </c>
      <c r="G28" s="32" t="s">
        <v>41</v>
      </c>
      <c r="H28" s="21"/>
      <c r="I28" s="21">
        <v>5</v>
      </c>
      <c r="J28" s="21"/>
      <c r="K28" s="21"/>
      <c r="L28" s="21"/>
      <c r="M28" s="21"/>
      <c r="N28" s="21">
        <v>3</v>
      </c>
      <c r="O28" s="21"/>
      <c r="P28" s="21"/>
      <c r="Q28" s="21"/>
      <c r="R28" s="21"/>
      <c r="S28" s="21"/>
      <c r="T28" s="21">
        <v>2</v>
      </c>
      <c r="U28" s="21">
        <v>2</v>
      </c>
      <c r="V28" s="21"/>
      <c r="W28" s="21"/>
      <c r="X28" s="21"/>
      <c r="Y28" s="21"/>
      <c r="Z28" s="21"/>
      <c r="AA28" s="21"/>
      <c r="AB28" s="21"/>
      <c r="AC28" s="21"/>
      <c r="AD28" s="21"/>
      <c r="AF28" s="21">
        <v>10</v>
      </c>
      <c r="AG28" s="21">
        <f t="shared" si="0"/>
        <v>12</v>
      </c>
      <c r="AH28" s="21"/>
      <c r="AI28" s="13"/>
      <c r="AJ28" s="13"/>
    </row>
    <row r="29" spans="1:36" s="3" customFormat="1" ht="24.6" customHeight="1" x14ac:dyDescent="0.25">
      <c r="A29" s="16">
        <v>7</v>
      </c>
      <c r="B29" s="13">
        <v>8</v>
      </c>
      <c r="C29" s="17">
        <v>10050875369</v>
      </c>
      <c r="D29" s="18" t="s">
        <v>50</v>
      </c>
      <c r="E29" s="19">
        <v>37306</v>
      </c>
      <c r="F29" s="20" t="s">
        <v>21</v>
      </c>
      <c r="G29" s="32" t="s">
        <v>20</v>
      </c>
      <c r="H29" s="13">
        <v>5</v>
      </c>
      <c r="I29" s="13"/>
      <c r="J29" s="13"/>
      <c r="K29" s="13"/>
      <c r="L29" s="13"/>
      <c r="M29" s="13"/>
      <c r="N29" s="13"/>
      <c r="O29" s="13">
        <v>3</v>
      </c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F29" s="21">
        <v>6</v>
      </c>
      <c r="AG29" s="21">
        <f t="shared" si="0"/>
        <v>8</v>
      </c>
      <c r="AH29" s="21"/>
      <c r="AI29" s="13"/>
      <c r="AJ29" s="13"/>
    </row>
    <row r="30" spans="1:36" s="3" customFormat="1" ht="30.6" customHeight="1" x14ac:dyDescent="0.25">
      <c r="A30" s="16">
        <v>8</v>
      </c>
      <c r="B30" s="13">
        <v>7</v>
      </c>
      <c r="C30" s="17">
        <v>10036075900</v>
      </c>
      <c r="D30" s="18" t="s">
        <v>49</v>
      </c>
      <c r="E30" s="19">
        <v>37542</v>
      </c>
      <c r="F30" s="20" t="s">
        <v>21</v>
      </c>
      <c r="G30" s="32" t="s">
        <v>75</v>
      </c>
      <c r="H30" s="21"/>
      <c r="I30" s="21">
        <v>3</v>
      </c>
      <c r="J30" s="21">
        <v>1</v>
      </c>
      <c r="K30" s="21"/>
      <c r="L30" s="21"/>
      <c r="M30" s="21"/>
      <c r="N30" s="21"/>
      <c r="O30" s="21"/>
      <c r="P30" s="21"/>
      <c r="Q30" s="21"/>
      <c r="R30" s="21"/>
      <c r="S30" s="21">
        <v>2</v>
      </c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F30" s="21">
        <v>11</v>
      </c>
      <c r="AG30" s="21">
        <f t="shared" si="0"/>
        <v>6</v>
      </c>
      <c r="AH30" s="21"/>
      <c r="AI30" s="13"/>
      <c r="AJ30" s="13"/>
    </row>
    <row r="31" spans="1:36" s="3" customFormat="1" ht="22.95" customHeight="1" x14ac:dyDescent="0.25">
      <c r="A31" s="16">
        <v>9</v>
      </c>
      <c r="B31" s="13">
        <v>11</v>
      </c>
      <c r="C31" s="17">
        <v>10010880451</v>
      </c>
      <c r="D31" s="18" t="s">
        <v>52</v>
      </c>
      <c r="E31" s="19">
        <v>36013</v>
      </c>
      <c r="F31" s="20" t="s">
        <v>21</v>
      </c>
      <c r="G31" s="32" t="s">
        <v>59</v>
      </c>
      <c r="H31" s="21"/>
      <c r="I31" s="21"/>
      <c r="J31" s="21">
        <v>2</v>
      </c>
      <c r="K31" s="21"/>
      <c r="L31" s="21"/>
      <c r="M31" s="21"/>
      <c r="N31" s="21"/>
      <c r="O31" s="21">
        <v>2</v>
      </c>
      <c r="P31" s="21"/>
      <c r="Q31" s="21"/>
      <c r="R31" s="21">
        <v>1</v>
      </c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F31" s="21">
        <v>8</v>
      </c>
      <c r="AG31" s="21">
        <f t="shared" si="0"/>
        <v>5</v>
      </c>
      <c r="AH31" s="21"/>
      <c r="AI31" s="13"/>
      <c r="AJ31" s="13"/>
    </row>
    <row r="32" spans="1:36" s="3" customFormat="1" ht="30.6" customHeight="1" x14ac:dyDescent="0.25">
      <c r="A32" s="16">
        <v>10</v>
      </c>
      <c r="B32" s="13">
        <v>9</v>
      </c>
      <c r="C32" s="17">
        <v>10036045483</v>
      </c>
      <c r="D32" s="18" t="s">
        <v>51</v>
      </c>
      <c r="E32" s="19">
        <v>37594</v>
      </c>
      <c r="F32" s="20" t="s">
        <v>34</v>
      </c>
      <c r="G32" s="32" t="s">
        <v>77</v>
      </c>
      <c r="H32" s="21">
        <v>1</v>
      </c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>
        <v>1</v>
      </c>
      <c r="W32" s="21"/>
      <c r="X32" s="21"/>
      <c r="Y32" s="21"/>
      <c r="Z32" s="21"/>
      <c r="AA32" s="21"/>
      <c r="AB32" s="21"/>
      <c r="AC32" s="21"/>
      <c r="AD32" s="21"/>
      <c r="AF32" s="21">
        <v>7</v>
      </c>
      <c r="AG32" s="21">
        <f t="shared" si="0"/>
        <v>2</v>
      </c>
      <c r="AH32" s="21"/>
      <c r="AI32" s="13"/>
      <c r="AJ32" s="13"/>
    </row>
    <row r="33" spans="1:36" s="3" customFormat="1" ht="19.95" customHeight="1" x14ac:dyDescent="0.25">
      <c r="A33" s="16">
        <v>11</v>
      </c>
      <c r="B33" s="13">
        <v>17</v>
      </c>
      <c r="C33" s="17">
        <v>10001468118</v>
      </c>
      <c r="D33" s="18" t="s">
        <v>60</v>
      </c>
      <c r="E33" s="19">
        <v>29413</v>
      </c>
      <c r="F33" s="20" t="s">
        <v>21</v>
      </c>
      <c r="G33" s="32" t="s">
        <v>61</v>
      </c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F33" s="21">
        <v>5</v>
      </c>
      <c r="AG33" s="21"/>
      <c r="AH33" s="21"/>
      <c r="AI33" s="13"/>
      <c r="AJ33" s="13"/>
    </row>
    <row r="34" spans="1:36" s="3" customFormat="1" ht="19.95" customHeight="1" x14ac:dyDescent="0.25">
      <c r="A34" s="16" t="s">
        <v>62</v>
      </c>
      <c r="B34" s="13">
        <v>2</v>
      </c>
      <c r="C34" s="17">
        <v>10015151582</v>
      </c>
      <c r="D34" s="18" t="s">
        <v>25</v>
      </c>
      <c r="E34" s="19">
        <v>35711</v>
      </c>
      <c r="F34" s="20" t="s">
        <v>21</v>
      </c>
      <c r="G34" s="32" t="s">
        <v>20</v>
      </c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F34" s="21"/>
      <c r="AG34" s="21"/>
      <c r="AH34" s="21"/>
      <c r="AI34" s="13"/>
      <c r="AJ34" s="13"/>
    </row>
    <row r="35" spans="1:36" s="3" customFormat="1" ht="19.95" customHeight="1" x14ac:dyDescent="0.25">
      <c r="A35" s="16" t="s">
        <v>62</v>
      </c>
      <c r="B35" s="13">
        <v>13</v>
      </c>
      <c r="C35" s="17">
        <v>10093888708</v>
      </c>
      <c r="D35" s="18" t="s">
        <v>54</v>
      </c>
      <c r="E35" s="19">
        <v>36544</v>
      </c>
      <c r="F35" s="20" t="s">
        <v>34</v>
      </c>
      <c r="G35" s="32" t="s">
        <v>41</v>
      </c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F35" s="21"/>
      <c r="AG35" s="21"/>
      <c r="AH35" s="21"/>
      <c r="AI35" s="13"/>
      <c r="AJ35" s="13"/>
    </row>
    <row r="36" spans="1:36" s="3" customFormat="1" ht="19.95" customHeight="1" x14ac:dyDescent="0.25">
      <c r="A36" s="16" t="s">
        <v>62</v>
      </c>
      <c r="B36" s="13">
        <v>14</v>
      </c>
      <c r="C36" s="17">
        <v>10034962521</v>
      </c>
      <c r="D36" s="18" t="s">
        <v>55</v>
      </c>
      <c r="E36" s="19">
        <v>36685</v>
      </c>
      <c r="F36" s="20" t="s">
        <v>21</v>
      </c>
      <c r="G36" s="32" t="s">
        <v>41</v>
      </c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F36" s="21"/>
      <c r="AG36" s="21"/>
      <c r="AH36" s="21"/>
      <c r="AI36" s="13"/>
      <c r="AJ36" s="13"/>
    </row>
    <row r="37" spans="1:36" ht="8.25" customHeight="1" x14ac:dyDescent="0.25"/>
    <row r="38" spans="1:36" ht="14.4" x14ac:dyDescent="0.25">
      <c r="A38" s="50" t="s">
        <v>3</v>
      </c>
      <c r="B38" s="50"/>
      <c r="C38" s="50"/>
      <c r="D38" s="50"/>
      <c r="E38" s="22"/>
      <c r="F38" s="22"/>
      <c r="G38" s="50" t="s">
        <v>4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</row>
    <row r="39" spans="1:36" s="6" customFormat="1" ht="12" x14ac:dyDescent="0.25">
      <c r="A39" s="6" t="s">
        <v>69</v>
      </c>
      <c r="B39" s="24"/>
      <c r="C39" s="33"/>
      <c r="D39" s="24"/>
      <c r="E39" s="34"/>
      <c r="F39" s="24"/>
      <c r="G39" s="35" t="s">
        <v>35</v>
      </c>
      <c r="H39" s="27">
        <v>9</v>
      </c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H39" s="36"/>
      <c r="AI39" s="37" t="s">
        <v>33</v>
      </c>
      <c r="AJ39" s="27">
        <f>COUNTIF(F$21:F147,"ЗМС")</f>
        <v>0</v>
      </c>
    </row>
    <row r="40" spans="1:36" s="6" customFormat="1" ht="12" x14ac:dyDescent="0.25">
      <c r="A40" s="6" t="s">
        <v>70</v>
      </c>
      <c r="B40" s="24"/>
      <c r="C40" s="38"/>
      <c r="D40" s="24"/>
      <c r="E40" s="34"/>
      <c r="F40" s="24"/>
      <c r="G40" s="35" t="s">
        <v>28</v>
      </c>
      <c r="H40" s="27">
        <f>H41+H46</f>
        <v>14</v>
      </c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H40" s="36"/>
      <c r="AI40" s="37" t="s">
        <v>18</v>
      </c>
      <c r="AJ40" s="27">
        <f>COUNTIF(F$20:F146,"МСМК")</f>
        <v>0</v>
      </c>
    </row>
    <row r="41" spans="1:36" s="6" customFormat="1" ht="12" x14ac:dyDescent="0.25">
      <c r="A41" s="6" t="s">
        <v>71</v>
      </c>
      <c r="B41" s="24"/>
      <c r="C41" s="24"/>
      <c r="D41" s="24"/>
      <c r="E41" s="34"/>
      <c r="F41" s="24"/>
      <c r="G41" s="35" t="s">
        <v>29</v>
      </c>
      <c r="H41" s="27">
        <f>H42+H43+H45+H44</f>
        <v>11</v>
      </c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H41" s="36"/>
      <c r="AI41" s="37" t="s">
        <v>21</v>
      </c>
      <c r="AJ41" s="27">
        <f>COUNTIF(F$20:F36,"МС")</f>
        <v>12</v>
      </c>
    </row>
    <row r="42" spans="1:36" s="6" customFormat="1" ht="12" x14ac:dyDescent="0.25">
      <c r="A42" s="6" t="s">
        <v>72</v>
      </c>
      <c r="B42" s="24"/>
      <c r="C42" s="24"/>
      <c r="D42" s="24"/>
      <c r="E42" s="34"/>
      <c r="F42" s="24"/>
      <c r="G42" s="35" t="s">
        <v>30</v>
      </c>
      <c r="H42" s="27">
        <f>COUNT(A23:A36)</f>
        <v>11</v>
      </c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H42" s="36"/>
      <c r="AI42" s="37" t="s">
        <v>34</v>
      </c>
      <c r="AJ42" s="27">
        <f>COUNTIF(F$19:F36,"КМС")</f>
        <v>2</v>
      </c>
    </row>
    <row r="43" spans="1:36" s="6" customFormat="1" ht="12" x14ac:dyDescent="0.25">
      <c r="C43" s="24"/>
      <c r="D43" s="24"/>
      <c r="E43" s="34"/>
      <c r="F43" s="24"/>
      <c r="G43" s="35" t="s">
        <v>31</v>
      </c>
      <c r="H43" s="27">
        <f>COUNTIF(A23:A36,"НФ")</f>
        <v>0</v>
      </c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H43" s="36"/>
      <c r="AI43" s="37" t="s">
        <v>39</v>
      </c>
      <c r="AJ43" s="27">
        <f>COUNTIF(F$22:F148,"1 СР")</f>
        <v>0</v>
      </c>
    </row>
    <row r="44" spans="1:36" s="6" customFormat="1" ht="12" x14ac:dyDescent="0.25">
      <c r="C44" s="24"/>
      <c r="D44" s="24"/>
      <c r="E44" s="34"/>
      <c r="F44" s="24"/>
      <c r="G44" s="37" t="s">
        <v>80</v>
      </c>
      <c r="H44" s="6">
        <f>COUNTIF(A23:A36,"ЛИМ")</f>
        <v>0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H44" s="36"/>
      <c r="AI44" s="37" t="s">
        <v>78</v>
      </c>
      <c r="AJ44" s="27">
        <f>COUNTIF(F$19:F146,"2 СР")</f>
        <v>0</v>
      </c>
    </row>
    <row r="45" spans="1:36" s="6" customFormat="1" ht="12" x14ac:dyDescent="0.25">
      <c r="A45" s="24"/>
      <c r="B45" s="24"/>
      <c r="C45" s="24"/>
      <c r="D45" s="24"/>
      <c r="E45" s="34"/>
      <c r="F45" s="24"/>
      <c r="G45" s="35" t="s">
        <v>36</v>
      </c>
      <c r="H45" s="27">
        <f>COUNTIF(A23:A36,"ДСКВ")</f>
        <v>0</v>
      </c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H45" s="36"/>
      <c r="AI45" s="37" t="s">
        <v>79</v>
      </c>
      <c r="AJ45" s="27">
        <f>COUNTIF(F$21:F149,"3 СР")</f>
        <v>0</v>
      </c>
    </row>
    <row r="46" spans="1:36" s="6" customFormat="1" ht="12" x14ac:dyDescent="0.25">
      <c r="A46" s="24"/>
      <c r="B46" s="24"/>
      <c r="C46" s="24"/>
      <c r="D46" s="24"/>
      <c r="E46" s="34"/>
      <c r="F46" s="24"/>
      <c r="G46" s="35" t="s">
        <v>32</v>
      </c>
      <c r="H46" s="27">
        <f>COUNTIF(A23:A36,"НС")</f>
        <v>3</v>
      </c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H46" s="36"/>
      <c r="AI46" s="37"/>
      <c r="AJ46" s="39"/>
    </row>
    <row r="47" spans="1:36" ht="4.5" customHeight="1" x14ac:dyDescent="0.25"/>
    <row r="48" spans="1:36" x14ac:dyDescent="0.25">
      <c r="A48" s="51" t="str">
        <f>A16</f>
        <v>ТЕХНИЧЕСКИЙ ДЕЛЕГАТ ФВСР:</v>
      </c>
      <c r="B48" s="51"/>
      <c r="C48" s="51"/>
      <c r="D48" s="51"/>
      <c r="E48" s="40"/>
      <c r="F48" s="51" t="str">
        <f>A17</f>
        <v>ГЛАВНЫЙ СУДЬЯ:</v>
      </c>
      <c r="G48" s="51"/>
      <c r="H48" s="51"/>
      <c r="I48" s="51"/>
      <c r="J48" s="51"/>
      <c r="K48" s="51"/>
      <c r="L48" s="51"/>
      <c r="M48" s="51"/>
      <c r="N48" s="51"/>
      <c r="O48" s="51"/>
      <c r="P48" s="51" t="str">
        <f>A18</f>
        <v>ГЛАВНЫЙ СЕКРЕТАРЬ:</v>
      </c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 t="str">
        <f>A19</f>
        <v>СУДЬЯ НА ФИНИШЕ:</v>
      </c>
      <c r="AH48" s="51"/>
      <c r="AI48" s="51"/>
      <c r="AJ48" s="51"/>
    </row>
    <row r="49" spans="1:36" x14ac:dyDescent="0.25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</row>
    <row r="50" spans="1:36" x14ac:dyDescent="0.25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</row>
    <row r="51" spans="1:36" x14ac:dyDescent="0.25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4"/>
      <c r="AG51" s="52"/>
      <c r="AH51" s="52"/>
      <c r="AI51" s="52"/>
      <c r="AJ51" s="52"/>
    </row>
    <row r="52" spans="1:36" x14ac:dyDescent="0.25">
      <c r="A52" s="4"/>
      <c r="D52" s="4"/>
      <c r="E52" s="7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x14ac:dyDescent="0.25">
      <c r="A53" s="4"/>
      <c r="D53" s="4"/>
      <c r="E53" s="7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x14ac:dyDescent="0.25">
      <c r="A54" s="52">
        <f>G16</f>
        <v>0</v>
      </c>
      <c r="B54" s="52"/>
      <c r="C54" s="52"/>
      <c r="D54" s="52"/>
      <c r="E54" s="52"/>
      <c r="F54" s="52" t="s">
        <v>46</v>
      </c>
      <c r="G54" s="52"/>
      <c r="H54" s="52"/>
      <c r="I54" s="52"/>
      <c r="J54" s="52"/>
      <c r="K54" s="52"/>
      <c r="L54" s="52"/>
      <c r="M54" s="52"/>
      <c r="N54" s="52"/>
      <c r="O54" s="52"/>
      <c r="P54" s="52" t="str">
        <f>G18</f>
        <v>СИНЕЛЬНИКОВА Т.С. (1 кат., г. ВОРОНЕЖ)</v>
      </c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 t="str">
        <f>G19</f>
        <v>ГОНЧАРОВА С. И. (1 кат., г. ВОРОНЕЖ)</v>
      </c>
      <c r="AH54" s="52"/>
      <c r="AI54" s="52"/>
      <c r="AJ54" s="52"/>
    </row>
  </sheetData>
  <sortState xmlns:xlrd2="http://schemas.microsoft.com/office/spreadsheetml/2017/richdata2" ref="B23:AG32">
    <sortCondition descending="1" ref="AG23:AG32"/>
  </sortState>
  <mergeCells count="41">
    <mergeCell ref="A12:AJ12"/>
    <mergeCell ref="B21:B22"/>
    <mergeCell ref="C21:C22"/>
    <mergeCell ref="A8:AJ8"/>
    <mergeCell ref="H21:AE21"/>
    <mergeCell ref="AF21:AF22"/>
    <mergeCell ref="AG21:AG22"/>
    <mergeCell ref="AI21:AI22"/>
    <mergeCell ref="AJ21:AJ22"/>
    <mergeCell ref="A10:AJ10"/>
    <mergeCell ref="A11:AJ11"/>
    <mergeCell ref="H16:AJ16"/>
    <mergeCell ref="A54:E54"/>
    <mergeCell ref="AG54:AJ54"/>
    <mergeCell ref="A51:E51"/>
    <mergeCell ref="F51:AE51"/>
    <mergeCell ref="AG51:AJ51"/>
    <mergeCell ref="F54:O54"/>
    <mergeCell ref="P54:AF54"/>
    <mergeCell ref="AG48:AJ48"/>
    <mergeCell ref="A38:D38"/>
    <mergeCell ref="A48:D48"/>
    <mergeCell ref="F48:O48"/>
    <mergeCell ref="P48:AF48"/>
    <mergeCell ref="G38:AJ38"/>
    <mergeCell ref="A1:AJ1"/>
    <mergeCell ref="A2:AJ2"/>
    <mergeCell ref="A3:AJ3"/>
    <mergeCell ref="A4:AJ4"/>
    <mergeCell ref="AH21:AH22"/>
    <mergeCell ref="A6:AJ6"/>
    <mergeCell ref="A7:AJ7"/>
    <mergeCell ref="A9:AJ9"/>
    <mergeCell ref="D21:D22"/>
    <mergeCell ref="E21:E22"/>
    <mergeCell ref="F21:F22"/>
    <mergeCell ref="G21:G22"/>
    <mergeCell ref="A15:G15"/>
    <mergeCell ref="H15:AJ15"/>
    <mergeCell ref="A21:A22"/>
    <mergeCell ref="A5:AJ5"/>
  </mergeCells>
  <conditionalFormatting sqref="A54:XFD54">
    <cfRule type="cellIs" dxfId="1" priority="1" operator="equal">
      <formula>0</formula>
    </cfRule>
  </conditionalFormatting>
  <conditionalFormatting sqref="AF1:AF14 AF19:AF37 G39:G43 AF47 G45:G46 AF49:AF53 AF55:AF1048576">
    <cfRule type="duplicateValues" dxfId="0" priority="4"/>
  </conditionalFormatting>
  <printOptions horizontalCentered="1"/>
  <pageMargins left="0.19685039370078741" right="0.19685039370078741" top="0.35" bottom="0.28999999999999998" header="0.2" footer="0.2"/>
  <pageSetup paperSize="9" scale="59" fitToHeight="0" orientation="landscape" r:id="rId1"/>
  <headerFooter>
    <oddHeader>&amp;LРЕЗУЛЬТАТЫ НА САЙТЕ WWW.FVSR/highway/result&amp;RФЕДЕРАЦИЯ ВЕЛОСИПЕДНОГО СПОРТА РОССИИ - WWW.FVSR.RU</oddHeader>
    <oddFooter>&amp;C&amp;P&amp;RОтчет создан &amp;D&amp;T</oddFooter>
  </headerFooter>
  <ignoredErrors>
    <ignoredError sqref="AG23:AG3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Критериум</vt:lpstr>
      <vt:lpstr>Критериум!Заголовки_для_печати</vt:lpstr>
      <vt:lpstr>Критериум!Область_печати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2021-05-18T13:50:02Z</cp:lastPrinted>
  <dcterms:created xsi:type="dcterms:W3CDTF">1996-10-08T23:32:33Z</dcterms:created>
  <dcterms:modified xsi:type="dcterms:W3CDTF">2024-01-09T09:07:51Z</dcterms:modified>
</cp:coreProperties>
</file>